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<sst xmlns="http://schemas.openxmlformats.org/spreadsheetml/2006/main" count="1995" uniqueCount="692">
  <si>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</si>
  <si>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</si>
  <si>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</si>
  <si>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</si>
  <si>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</si>
  <si>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</si>
  <si>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</si>
  <si>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</si>
  <si>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</si>
  <si>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</si>
  <si>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</si>
  <si>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</si>
  <si>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</si>
  <si>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</si>
  <si>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</si>
  <si>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</si>
  <si>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</si>
  <si>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</si>
  <si>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</si>
  <si>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</si>
  <si>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</si>
  <si>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</si>
  <si>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</si>
  <si>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</si>
  <si>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</si>
  <si>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</si>
  <si>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</si>
  <si>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</si>
  <si>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</si>
  <si>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</si>
  <si>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</si>
  <si>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</si>
  <si>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</si>
  <si>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</si>
  <si>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</si>
  <si>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</si>
  <si>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</si>
  <si>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</si>
  <si>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</si>
  <si>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</si>
  <si>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</si>
  <si>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</si>
  <si>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</si>
  <si>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</si>
  <si>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</si>
  <si>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</si>
  <si>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</si>
  <si>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</si>
  <si>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</si>
  <si>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</si>
  <si>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</si>
  <si>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</si>
  <si>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</si>
  <si>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</si>
  <si>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</si>
  <si>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</si>
  <si>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</si>
  <si>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</si>
  <si>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</si>
  <si>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</si>
  <si>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</si>
  <si>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</si>
  <si>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</si>
  <si>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</si>
  <si>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</si>
  <si>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</si>
  <si>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</si>
  <si>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</si>
  <si>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</si>
  <si>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</si>
  <si>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</si>
  <si>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</si>
  <si>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</si>
  <si>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</si>
  <si>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</si>
  <si>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</si>
  <si>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</si>
  <si>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</si>
  <si>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</si>
  <si>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</si>
  <si>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</si>
  <si>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</si>
  <si>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</si>
  <si>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</si>
  <si>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</si>
  <si>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</si>
  <si>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</si>
  <si>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</si>
  <si>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</si>
  <si>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</si>
  <si>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</si>
  <si>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</si>
  <si>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</si>
  <si>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</si>
  <si>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</si>
  <si>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</si>
  <si>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</si>
  <si>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</si>
  <si>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</si>
  <si>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</si>
  <si>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</si>
  <si>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</si>
  <si>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</si>
  <si>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</si>
  <si>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</si>
  <si>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</si>
  <si>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</si>
  <si>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</si>
  <si>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</si>
  <si>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</si>
  <si>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</si>
  <si>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</si>
  <si>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</si>
  <si>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</si>
  <si>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</si>
  <si>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</si>
  <si>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</si>
  <si>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</si>
  <si>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</si>
  <si>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</si>
  <si>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</si>
  <si>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</si>
  <si>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</si>
  <si>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</si>
  <si>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</si>
  <si>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</si>
  <si>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</si>
  <si>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</si>
  <si>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</si>
  <si>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</si>
  <si>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</si>
  <si>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</si>
  <si>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</si>
  <si>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</si>
  <si>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</si>
  <si>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</si>
  <si>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</si>
  <si>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</si>
  <si>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</si>
  <si>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</si>
  <si>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</si>
  <si>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</si>
  <si>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</si>
  <si>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</si>
  <si>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</si>
  <si>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</si>
  <si>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</si>
  <si>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</si>
  <si>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</si>
  <si>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</si>
  <si>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</si>
  <si>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</si>
  <si>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</si>
  <si>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</si>
  <si>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</si>
  <si>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</si>
  <si>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</si>
  <si>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</si>
  <si>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</si>
  <si>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</si>
  <si>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</si>
  <si>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</si>
  <si>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</si>
  <si>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</si>
  <si>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</si>
  <si>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</si>
  <si>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</si>
  <si>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</si>
  <si>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</si>
  <si>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</si>
  <si>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</si>
  <si>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</si>
  <si>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</si>
  <si>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</si>
  <si>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</si>
  <si>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</si>
  <si>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</si>
  <si>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</si>
  <si>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</si>
  <si>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</si>
  <si>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</si>
  <si>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</si>
  <si>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</si>
  <si>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</si>
  <si>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</si>
  <si>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</si>
  <si>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</si>
  <si>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</si>
  <si>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</si>
  <si>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</si>
  <si>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</si>
  <si>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</si>
  <si>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</si>
  <si>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</si>
  <si>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</si>
  <si>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</si>
  <si>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</si>
  <si>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</si>
  <si>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</si>
  <si>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</si>
  <si>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</si>
  <si>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</si>
  <si>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</si>
  <si>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</si>
  <si>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</si>
  <si>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</si>
  <si>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</si>
  <si>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</si>
  <si>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</si>
  <si>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</si>
  <si>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</si>
  <si>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</si>
  <si>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</si>
  <si>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</si>
  <si>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</si>
  <si>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</si>
  <si>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</si>
  <si>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</si>
  <si>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</si>
  <si>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</si>
  <si>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</si>
  <si>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</si>
  <si>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</si>
  <si>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</si>
  <si>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</si>
  <si>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</si>
  <si>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</si>
  <si>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</si>
  <si>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</si>
  <si>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</si>
  <si>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</si>
  <si>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</si>
  <si>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</si>
  <si>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</si>
  <si>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</si>
  <si>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</si>
  <si>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</si>
  <si>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</si>
  <si>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</si>
  <si>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</si>
  <si>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</si>
  <si>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</si>
  <si>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</si>
  <si>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</si>
  <si>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</si>
  <si>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</si>
  <si>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</si>
  <si>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</si>
  <si>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</si>
  <si>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</si>
  <si>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</si>
  <si>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</si>
  <si>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</si>
  <si>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</si>
  <si>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</si>
  <si>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</si>
  <si>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</si>
  <si>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</si>
  <si>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</si>
  <si>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</si>
  <si>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</si>
  <si>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</si>
  <si>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</si>
  <si>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</si>
  <si>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</si>
  <si>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</si>
  <si>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</si>
  <si>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</si>
  <si>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</si>
  <si>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</si>
  <si>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</si>
  <si>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</si>
  <si>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</si>
  <si>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</si>
  <si>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</si>
  <si>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</si>
  <si>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</si>
  <si>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</si>
  <si>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</si>
  <si>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</si>
  <si>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</si>
  <si>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</si>
  <si>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</si>
  <si>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</si>
  <si>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</si>
  <si>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</si>
  <si>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</si>
  <si>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</si>
  <si>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</si>
  <si>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</si>
  <si>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</si>
  <si>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</si>
  <si>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</si>
  <si>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</si>
  <si>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</si>
  <si>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</si>
  <si>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</si>
  <si>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</si>
  <si>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</si>
  <si>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</si>
  <si>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</si>
  <si>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</si>
  <si>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</si>
  <si>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</si>
  <si>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</si>
  <si>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</si>
  <si>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</si>
  <si>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</si>
  <si>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</si>
  <si>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</si>
  <si>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</si>
  <si>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</si>
  <si>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</si>
  <si>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</si>
  <si>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</si>
  <si>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</si>
  <si>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</si>
  <si>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</si>
  <si>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</si>
  <si>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</si>
  <si>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</si>
  <si>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</si>
  <si>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</si>
  <si>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</si>
  <si>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</si>
  <si>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</si>
  <si>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</si>
  <si>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</si>
  <si>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</si>
  <si>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</si>
  <si>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</si>
  <si>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</si>
  <si>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</si>
  <si>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</si>
  <si>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</si>
  <si>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</si>
  <si>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</si>
  <si>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</si>
  <si>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</si>
  <si>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</si>
  <si>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</si>
  <si>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</si>
  <si>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</si>
  <si>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</si>
  <si>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</si>
  <si>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</si>
  <si>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</si>
  <si>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</si>
  <si>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</si>
  <si>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</si>
  <si>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</si>
  <si>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</si>
  <si>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</si>
  <si>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</si>
  <si>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</si>
  <si>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</si>
  <si>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</si>
  <si>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</si>
  <si>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</si>
  <si>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</si>
  <si>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</si>
  <si>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</si>
  <si>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</si>
  <si>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</si>
  <si>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</si>
  <si>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</si>
  <si>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</si>
  <si>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</si>
  <si>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</si>
  <si>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</si>
  <si>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</si>
  <si>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</si>
  <si>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</si>
  <si>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</si>
  <si>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</si>
  <si>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</si>
  <si>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</si>
  <si>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</si>
  <si>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</si>
  <si>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</si>
  <si>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</si>
  <si>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</si>
  <si>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</si>
  <si>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</si>
  <si>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</si>
  <si>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</si>
  <si>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</si>
  <si>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</si>
  <si>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</si>
  <si>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</si>
  <si>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</si>
  <si>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</si>
  <si>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</si>
  <si>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</si>
  <si>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</si>
  <si>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</si>
  <si>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</si>
  <si>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</si>
  <si>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</si>
  <si>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</si>
  <si>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</si>
  <si>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</si>
  <si>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</si>
  <si>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</si>
  <si>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</si>
  <si>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</si>
  <si>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</si>
  <si>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</si>
  <si>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</si>
  <si>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</si>
  <si>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</si>
  <si>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</si>
  <si>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</si>
  <si>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</si>
  <si>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</si>
  <si>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</si>
  <si>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</si>
  <si>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</si>
  <si>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</si>
  <si>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</si>
  <si>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</si>
  <si>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</si>
  <si>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</si>
  <si>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</si>
  <si>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</si>
  <si>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</si>
  <si>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</si>
  <si>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</si>
  <si>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</si>
  <si>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</si>
  <si>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</si>
  <si>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</si>
  <si>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</si>
  <si>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</si>
  <si>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</si>
  <si>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</si>
  <si>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</si>
  <si>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</si>
  <si>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</si>
  <si>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</si>
  <si>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</si>
  <si>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</si>
  <si>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</si>
  <si>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</si>
  <si>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</si>
  <si>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</si>
  <si>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</si>
  <si>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</si>
  <si>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</si>
  <si>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</si>
  <si>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</si>
  <si>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</si>
  <si>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</si>
  <si>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</si>
  <si>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</si>
  <si>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</si>
  <si>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</si>
  <si>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</si>
  <si>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</si>
  <si>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</si>
  <si>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</si>
  <si>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</si>
  <si>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</si>
  <si>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</si>
  <si>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</si>
  <si>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</si>
  <si>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</si>
  <si>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</si>
  <si>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</si>
  <si>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</si>
  <si>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</si>
  <si>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</si>
  <si>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</si>
  <si>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</si>
  <si>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</si>
  <si>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</si>
  <si>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</si>
  <si>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</si>
  <si>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</si>
  <si>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</si>
  <si>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</si>
  <si>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</si>
  <si>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</si>
  <si>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</si>
  <si>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</si>
  <si>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</si>
  <si>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</si>
  <si>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</si>
  <si>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</si>
  <si>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</si>
  <si>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</si>
  <si>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</si>
  <si>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</si>
  <si>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</si>
  <si>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</si>
  <si>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</si>
  <si>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</si>
  <si>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</si>
  <si>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</si>
  <si>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</si>
  <si>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</si>
  <si>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</si>
  <si>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</si>
  <si>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</si>
  <si>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</si>
  <si>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</si>
  <si>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</si>
  <si>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</si>
  <si>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</si>
  <si>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</si>
  <si>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</si>
  <si>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</si>
  <si>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</si>
  <si>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</si>
  <si>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</si>
  <si>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</si>
  <si>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</si>
  <si>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</si>
  <si>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</si>
  <si>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</si>
  <si>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</si>
  <si>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</si>
  <si>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</si>
  <si>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</si>
  <si>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</si>
  <si>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</si>
  <si>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</si>
  <si>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</si>
  <si>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</si>
  <si>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</si>
  <si>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</si>
  <si>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</si>
  <si>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</si>
  <si>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</si>
  <si>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</si>
  <si>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</si>
  <si>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</si>
  <si>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</si>
  <si>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</si>
  <si>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</si>
  <si>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</si>
  <si>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</si>
  <si>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</si>
  <si>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</si>
  <si>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</si>
  <si>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</si>
  <si>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</si>
  <si>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</si>
  <si>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</si>
  <si>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</si>
  <si>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</si>
  <si>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</si>
  <si>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</si>
  <si>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</si>
  <si>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</si>
  <si>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</si>
  <si>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</si>
  <si>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</si>
  <si>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</si>
  <si>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</si>
  <si>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</si>
  <si>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</si>
  <si>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</si>
  <si>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</si>
  <si>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</si>
  <si>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</si>
  <si>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</si>
  <si>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</si>
  <si>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</si>
  <si>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</si>
  <si>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</si>
  <si>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</si>
  <si>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</si>
  <si>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</si>
  <si>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</si>
  <si>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</si>
  <si>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</si>
  <si>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</si>
  <si>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</si>
  <si>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</si>
  <si>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</si>
  <si>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</si>
  <si>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</si>
  <si>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</si>
  <si>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</si>
  <si>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</si>
  <si>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</si>
  <si>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</si>
  <si>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</si>
  <si>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</si>
  <si>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</si>
  <si>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</si>
  <si>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</si>
  <si>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</si>
  <si>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</si>
  <si>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</si>
  <si>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</si>
  <si>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</si>
  <si>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</si>
  <si>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</si>
  <si>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</si>
  <si>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</si>
  <si>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</si>
  <si>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</si>
  <si>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</si>
  <si>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</si>
  <si>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</si>
  <si>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</si>
  <si>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</si>
  <si>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</si>
  <si>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</si>
  <si>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</si>
  <si>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</si>
  <si>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</si>
  <si>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</si>
  <si>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</si>
  <si>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</si>
  <si>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</si>
  <si>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</si>
  <si>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</si>
  <si>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</si>
  <si>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</si>
  <si>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</si>
  <si>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</si>
  <si>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</si>
  <si>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</si>
  <si>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</si>
  <si>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</si>
  <si>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</si>
  <si>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</si>
  <si>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</si>
  <si>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</si>
  <si>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</si>
  <si>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</si>
  <si>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</si>
  <si>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</si>
  <si>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</si>
  <si>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</si>
  <si>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</si>
  <si>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</si>
  <si>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</si>
  <si>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</si>
  <si>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</si>
  <si>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</si>
  <si>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</si>
  <si>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</si>
  <si>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</si>
  <si>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</si>
  <si>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</si>
  <si>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</si>
  <si>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</si>
  <si>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</si>
  <si>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</si>
  <si>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</si>
  <si>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</si>
  <si>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</si>
  <si>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</si>
  <si>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</si>
  <si>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</si>
  <si>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</si>
  <si>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</si>
  <si>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</si>
  <si>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</si>
  <si>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</si>
  <si>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</si>
  <si>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</si>
  <si>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</si>
  <si>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</si>
  <si>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</si>
  <si>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</si>
  <si>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</si>
  <si>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</si>
  <si>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</si>
  <si>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</si>
  <si>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</si>
  <si>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</si>
  <si>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</si>
  <si>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</si>
  <si>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</si>
  <si>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</si>
  <si>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</si>
  <si>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</si>
  <si>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</si>
  <si>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</si>
  <si>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</si>
  <si>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</si>
  <si>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</si>
  <si>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</si>
  <si>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</si>
  <si>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https://sites.google.com/site/hbgfreit2</t>
  </si>
  <si>
    <t>http://www.investor.bg</t>
  </si>
  <si>
    <t>Иван Игнев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</si>
</sst>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45216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10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>
        <v>2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6</v>
      </c>
      <c r="D15" s="137">
        <v>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</v>
      </c>
      <c r="D20" s="377">
        <f>SUM(D12:D19)</f>
        <v>11</v>
      </c>
      <c r="E20" s="76" t="s">
        <v>54</v>
      </c>
      <c r="F20" s="80" t="s">
        <v>55</v>
      </c>
      <c r="G20" s="138">
        <v>1076</v>
      </c>
      <c r="H20" s="137">
        <v>1075</v>
      </c>
    </row>
    <row r="21" spans="1:8" ht="15.75">
      <c r="A21" s="87" t="s">
        <v>56</v>
      </c>
      <c r="B21" s="83" t="s">
        <v>57</v>
      </c>
      <c r="C21" s="267">
        <v>19739</v>
      </c>
      <c r="D21" s="268">
        <v>19739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16772</v>
      </c>
      <c r="H28" s="375">
        <f>SUM(H29:H31)</f>
        <v>14209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16772</v>
      </c>
      <c r="H29" s="137">
        <v>14209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612</v>
      </c>
      <c r="H32" s="137">
        <v>2563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17384</v>
      </c>
      <c r="H34" s="377">
        <f>H28+H32+H33</f>
        <v>16772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19143</v>
      </c>
      <c r="H37" s="379">
        <f>H26+H18+H34</f>
        <v>18530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19748</v>
      </c>
      <c r="D56" s="381">
        <f>D20+D21+D22+D28+D33+D46+D52+D54+D55</f>
        <v>19750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774</v>
      </c>
      <c r="H61" s="375">
        <f>SUM(H62:H68)</f>
        <v>1047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760</v>
      </c>
      <c r="H62" s="137">
        <v>987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34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202</v>
      </c>
      <c r="D68" s="137">
        <v>72</v>
      </c>
      <c r="E68" s="76" t="s">
        <v>212</v>
      </c>
      <c r="F68" s="80" t="s">
        <v>213</v>
      </c>
      <c r="G68" s="138">
        <v>7</v>
      </c>
      <c r="H68" s="137">
        <v>23</v>
      </c>
    </row>
    <row r="69" spans="1:8" ht="15.75">
      <c r="A69" s="76" t="s">
        <v>210</v>
      </c>
      <c r="B69" s="78" t="s">
        <v>211</v>
      </c>
      <c r="C69" s="138">
        <v>15</v>
      </c>
      <c r="D69" s="137">
        <v>1</v>
      </c>
      <c r="E69" s="142" t="s">
        <v>79</v>
      </c>
      <c r="F69" s="80" t="s">
        <v>216</v>
      </c>
      <c r="G69" s="138">
        <v>117</v>
      </c>
      <c r="H69" s="137">
        <v>118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137</v>
      </c>
      <c r="H70" s="137">
        <v>136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1028</v>
      </c>
      <c r="H71" s="377">
        <f>H59+H60+H61+H69+H70</f>
        <v>1301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7</v>
      </c>
      <c r="E75" s="276" t="s">
        <v>160</v>
      </c>
      <c r="F75" s="82" t="s">
        <v>233</v>
      </c>
      <c r="G75" s="269"/>
      <c r="H75" s="270">
        <v>64</v>
      </c>
    </row>
    <row r="76" spans="1:8" ht="15.75">
      <c r="A76" s="273" t="s">
        <v>77</v>
      </c>
      <c r="B76" s="83" t="s">
        <v>232</v>
      </c>
      <c r="C76" s="376">
        <f>SUM(C68:C75)</f>
        <v>224</v>
      </c>
      <c r="D76" s="377">
        <f>SUM(D68:D75)</f>
        <v>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1028</v>
      </c>
      <c r="H79" s="379">
        <f>H71+H73+H75+H77</f>
        <v>1365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29</v>
      </c>
      <c r="D88" s="137">
        <v>27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170</v>
      </c>
      <c r="D89" s="137">
        <v>31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199</v>
      </c>
      <c r="D92" s="377">
        <f>SUM(D88:D91)</f>
        <v>58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0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423</v>
      </c>
      <c r="D94" s="381">
        <f>D65+D76+D85+D92+D93</f>
        <v>145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20171</v>
      </c>
      <c r="D95" s="383">
        <f>D94+D56</f>
        <v>19895</v>
      </c>
      <c r="E95" s="169" t="s">
        <v>633</v>
      </c>
      <c r="F95" s="280" t="s">
        <v>268</v>
      </c>
      <c r="G95" s="382">
        <f>G37+G40+G56+G79</f>
        <v>20171</v>
      </c>
      <c r="H95" s="383">
        <f>H37+H40+H56+H79</f>
        <v>19895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45216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29" sqref="D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224</v>
      </c>
      <c r="D12" s="256">
        <v>369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64</v>
      </c>
      <c r="D13" s="256">
        <v>63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4</v>
      </c>
      <c r="D14" s="256">
        <v>4</v>
      </c>
      <c r="E14" s="185" t="s">
        <v>285</v>
      </c>
      <c r="F14" s="180" t="s">
        <v>286</v>
      </c>
      <c r="G14" s="256">
        <v>963</v>
      </c>
      <c r="H14" s="256">
        <v>992</v>
      </c>
    </row>
    <row r="15" spans="1:8" ht="15.75">
      <c r="A15" s="135" t="s">
        <v>287</v>
      </c>
      <c r="B15" s="131" t="s">
        <v>288</v>
      </c>
      <c r="C15" s="256">
        <v>38</v>
      </c>
      <c r="D15" s="256">
        <v>41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6</v>
      </c>
      <c r="D16" s="256">
        <v>8</v>
      </c>
      <c r="E16" s="176" t="s">
        <v>52</v>
      </c>
      <c r="F16" s="204" t="s">
        <v>292</v>
      </c>
      <c r="G16" s="407">
        <f>SUM(G12:G15)</f>
        <v>963</v>
      </c>
      <c r="H16" s="408">
        <f>SUM(H12:H15)</f>
        <v>992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7</v>
      </c>
      <c r="H18" s="419">
        <v>8</v>
      </c>
    </row>
    <row r="19" spans="1:8" ht="15.75">
      <c r="A19" s="135" t="s">
        <v>299</v>
      </c>
      <c r="B19" s="131" t="s">
        <v>300</v>
      </c>
      <c r="C19" s="256">
        <v>21</v>
      </c>
      <c r="D19" s="256">
        <v>12</v>
      </c>
      <c r="E19" s="135" t="s">
        <v>301</v>
      </c>
      <c r="F19" s="177" t="s">
        <v>302</v>
      </c>
      <c r="G19" s="256">
        <v>7</v>
      </c>
      <c r="H19" s="257">
        <v>8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357</v>
      </c>
      <c r="D22" s="408">
        <f>SUM(D12:D18)+D19</f>
        <v>497</v>
      </c>
      <c r="E22" s="135" t="s">
        <v>309</v>
      </c>
      <c r="F22" s="177" t="s">
        <v>310</v>
      </c>
      <c r="G22" s="256"/>
      <c r="H22" s="418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358</v>
      </c>
      <c r="D31" s="414">
        <f>D29+D22</f>
        <v>498</v>
      </c>
      <c r="E31" s="191" t="s">
        <v>548</v>
      </c>
      <c r="F31" s="206" t="s">
        <v>331</v>
      </c>
      <c r="G31" s="193">
        <f>G16+G18+G27</f>
        <v>970</v>
      </c>
      <c r="H31" s="194">
        <f>H16+H18+H27</f>
        <v>1000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612</v>
      </c>
      <c r="D33" s="184">
        <f>IF((H31-D31)&gt;0,H31-D31,0)</f>
        <v>502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358</v>
      </c>
      <c r="D36" s="416">
        <f>D31-D34+D35</f>
        <v>498</v>
      </c>
      <c r="E36" s="202" t="s">
        <v>346</v>
      </c>
      <c r="F36" s="196" t="s">
        <v>347</v>
      </c>
      <c r="G36" s="207">
        <f>G35-G34+G31</f>
        <v>970</v>
      </c>
      <c r="H36" s="208">
        <f>H35-H34+H31</f>
        <v>1000</v>
      </c>
    </row>
    <row r="37" spans="1:8" ht="15.75">
      <c r="A37" s="201" t="s">
        <v>348</v>
      </c>
      <c r="B37" s="171" t="s">
        <v>349</v>
      </c>
      <c r="C37" s="413">
        <f>IF((G36-C36)&gt;0,G36-C36,0)</f>
        <v>612</v>
      </c>
      <c r="D37" s="414">
        <f>IF((H36-D36)&gt;0,H36-D36,0)</f>
        <v>502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612</v>
      </c>
      <c r="D42" s="184">
        <f>+IF((H36-D36-D38)&gt;0,H36-D36-D38,0)</f>
        <v>502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612</v>
      </c>
      <c r="D44" s="208">
        <f>IF(H42=0,IF(D42-D43&gt;0,D42-D43+H43,0),IF(H42-H43&lt;0,H43-H42+D42,0))</f>
        <v>502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970</v>
      </c>
      <c r="D45" s="410">
        <f>D36+D38+D42</f>
        <v>1000</v>
      </c>
      <c r="E45" s="210" t="s">
        <v>373</v>
      </c>
      <c r="F45" s="212" t="s">
        <v>374</v>
      </c>
      <c r="G45" s="409">
        <f>G42+G36</f>
        <v>970</v>
      </c>
      <c r="H45" s="410">
        <f>H42+H36</f>
        <v>1000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45216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165</v>
      </c>
      <c r="D11" s="138">
        <v>401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-98</v>
      </c>
      <c r="D12" s="138">
        <v>-156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8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-27</v>
      </c>
      <c r="D15" s="138">
        <v>-12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25</v>
      </c>
      <c r="D21" s="438">
        <f>SUM(D11:D20)</f>
        <v>218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25</v>
      </c>
      <c r="D44" s="247">
        <f>D43+D33+D21</f>
        <v>217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174</v>
      </c>
      <c r="D45" s="249">
        <v>105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199</v>
      </c>
      <c r="D46" s="251">
        <f>D45+D44</f>
        <v>322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199</v>
      </c>
      <c r="D47" s="238">
        <v>322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45216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16772</v>
      </c>
      <c r="J13" s="363">
        <f>'1-Баланс'!H30+'1-Баланс'!H33</f>
        <v>0</v>
      </c>
      <c r="K13" s="364"/>
      <c r="L13" s="363">
        <f>SUM(C13:K13)</f>
        <v>18530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16772</v>
      </c>
      <c r="J17" s="432">
        <f t="shared" si="2"/>
        <v>0</v>
      </c>
      <c r="K17" s="432">
        <f t="shared" si="2"/>
        <v>0</v>
      </c>
      <c r="L17" s="363">
        <f t="shared" si="1"/>
        <v>18530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612</v>
      </c>
      <c r="J18" s="363">
        <f>+'1-Баланс'!G33</f>
        <v>0</v>
      </c>
      <c r="K18" s="364"/>
      <c r="L18" s="363">
        <f t="shared" si="1"/>
        <v>612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>
        <v>1</v>
      </c>
      <c r="E30" s="256"/>
      <c r="F30" s="256"/>
      <c r="G30" s="256"/>
      <c r="H30" s="256"/>
      <c r="I30" s="256"/>
      <c r="J30" s="256"/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17384</v>
      </c>
      <c r="J31" s="432">
        <f t="shared" si="6"/>
        <v>0</v>
      </c>
      <c r="K31" s="432">
        <f t="shared" si="6"/>
        <v>0</v>
      </c>
      <c r="L31" s="363">
        <f t="shared" si="1"/>
        <v>19143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17384</v>
      </c>
      <c r="J34" s="366">
        <f t="shared" si="7"/>
        <v>0</v>
      </c>
      <c r="K34" s="366">
        <f t="shared" si="7"/>
        <v>0</v>
      </c>
      <c r="L34" s="430">
        <f t="shared" si="1"/>
        <v>19143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45216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0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45216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20171</v>
      </c>
      <c r="D6" s="454">
        <f aca="true" t="shared" si="0" ref="D6:D15">C6-E6</f>
        <v>0</v>
      </c>
      <c r="E6" s="453">
        <f>'1-Баланс'!G95</f>
        <v>20171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19143</v>
      </c>
      <c r="D7" s="454">
        <f t="shared" si="0"/>
        <v>18460</v>
      </c>
      <c r="E7" s="453">
        <f>'1-Баланс'!G18</f>
        <v>683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612</v>
      </c>
      <c r="D8" s="454">
        <f t="shared" si="0"/>
        <v>0</v>
      </c>
      <c r="E8" s="453">
        <f>ABS('2-Отчет за доходите'!C44)-ABS('2-Отчет за доходите'!G44)</f>
        <v>612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58</v>
      </c>
      <c r="D9" s="454">
        <f t="shared" si="0"/>
        <v>-116</v>
      </c>
      <c r="E9" s="453">
        <f>'3-Отчет за паричния поток'!C45</f>
        <v>174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199</v>
      </c>
      <c r="D10" s="454">
        <f t="shared" si="0"/>
        <v>0</v>
      </c>
      <c r="E10" s="453">
        <f>'3-Отчет за паричния поток'!C46</f>
        <v>199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19143</v>
      </c>
      <c r="D11" s="454">
        <f t="shared" si="0"/>
        <v>0</v>
      </c>
      <c r="E11" s="453">
        <f>'4-Отчет за собствения капитал'!L34</f>
        <v>19143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0.6355140186915887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0.031969910672308414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0.5953307392996109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0.030340587972832286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2.7094972067039107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0.41147859922178986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0.41147859922178986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0.193579766536965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0.193579766536965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0.048766901301463515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0.04774180754548609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0.05370109178289714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0.050964255614496065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612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0.031969910672308414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0.6350515463917525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1.6688311688311688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19739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19748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202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224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170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199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423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20171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16772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16772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612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17384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19143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774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760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117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137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1028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1028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20171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224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64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38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21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357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358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612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358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612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612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612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970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963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963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7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970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970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165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-98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-27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25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25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174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199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199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1075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1075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1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16772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16772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612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17384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17384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18530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18530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612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19143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19143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2023-10-17T12:50:03Z</dcterms:modified>
  <cp:category/>
  <cp:version/>
  <cp:contentType/>
  <cp:contentStatus/>
</cp:coreProperties>
</file>